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5055" activeTab="0"/>
  </bookViews>
  <sheets>
    <sheet name="check-grade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<sst xmlns="http://schemas.openxmlformats.org/spreadsheetml/2006/main" count="246" uniqueCount="121">
  <si>
    <t>วิชา</t>
  </si>
  <si>
    <t>เกรด</t>
  </si>
  <si>
    <t>EN 101</t>
  </si>
  <si>
    <t>AC 101</t>
  </si>
  <si>
    <t>AC 201</t>
  </si>
  <si>
    <t>MB 301</t>
  </si>
  <si>
    <t>EN 102</t>
  </si>
  <si>
    <t>AC 102</t>
  </si>
  <si>
    <t>AC 202</t>
  </si>
  <si>
    <t>MB 302</t>
  </si>
  <si>
    <t>EN 201</t>
  </si>
  <si>
    <t>EC 111</t>
  </si>
  <si>
    <t>AC 300</t>
  </si>
  <si>
    <t>MB 305</t>
  </si>
  <si>
    <t>EN 202</t>
  </si>
  <si>
    <t>EC 112</t>
  </si>
  <si>
    <t>AC 305</t>
  </si>
  <si>
    <t>HI 103</t>
  </si>
  <si>
    <t>GM 203</t>
  </si>
  <si>
    <t>AC 400</t>
  </si>
  <si>
    <t>MB 308</t>
  </si>
  <si>
    <t>GM 303</t>
  </si>
  <si>
    <t>AC 403</t>
  </si>
  <si>
    <t>MB 412</t>
  </si>
  <si>
    <t>IT 104</t>
  </si>
  <si>
    <t>GM 306</t>
  </si>
  <si>
    <t>AC 409</t>
  </si>
  <si>
    <t>วิชาเลือกเสรี 6 หน่วยกิต</t>
  </si>
  <si>
    <t>MA 113</t>
  </si>
  <si>
    <t>AC 311</t>
  </si>
  <si>
    <t>PC 103</t>
  </si>
  <si>
    <t>MK 203</t>
  </si>
  <si>
    <t>AC 312</t>
  </si>
  <si>
    <t>PE 101</t>
  </si>
  <si>
    <t>ST 206</t>
  </si>
  <si>
    <t>AC 320</t>
  </si>
  <si>
    <t>TH 103</t>
  </si>
  <si>
    <t>RU 100</t>
  </si>
  <si>
    <t>GPA =</t>
  </si>
  <si>
    <t>วิชาเอกบังคับ 51 หน่วยกิต</t>
  </si>
  <si>
    <t>วิชาเอกเลือก 15 หน่วยกิต</t>
  </si>
  <si>
    <t>AC 340</t>
  </si>
  <si>
    <t>AC 446</t>
  </si>
  <si>
    <t>MB เลือก</t>
  </si>
  <si>
    <t>วิชาศึกษาทั่วไป 31 หน่วยกิต</t>
  </si>
  <si>
    <t>ENG 1001</t>
  </si>
  <si>
    <t>ENG 1002</t>
  </si>
  <si>
    <t>ENG 2001</t>
  </si>
  <si>
    <t>ENG 2002</t>
  </si>
  <si>
    <t>HIS 1003</t>
  </si>
  <si>
    <t>HPR 1001</t>
  </si>
  <si>
    <t>INT 1004</t>
  </si>
  <si>
    <t>MTH 1103</t>
  </si>
  <si>
    <t>PSY 1001</t>
  </si>
  <si>
    <t>PS 110</t>
  </si>
  <si>
    <t>POL 1101</t>
  </si>
  <si>
    <t>THA 1003</t>
  </si>
  <si>
    <t>RAM 1000</t>
  </si>
  <si>
    <t>วิชาแกน 39 หน่วยกิต</t>
  </si>
  <si>
    <t>ACC 1101</t>
  </si>
  <si>
    <t>ACC 1102</t>
  </si>
  <si>
    <t>ECO 1101</t>
  </si>
  <si>
    <t>ECO 1102</t>
  </si>
  <si>
    <t>ENS 3202</t>
  </si>
  <si>
    <t>FIN 2101</t>
  </si>
  <si>
    <t>LAW 3015</t>
  </si>
  <si>
    <t>MGT 2101</t>
  </si>
  <si>
    <t>MGT 2102</t>
  </si>
  <si>
    <t>EN 321</t>
  </si>
  <si>
    <t>MB 203</t>
  </si>
  <si>
    <t>LW 317</t>
  </si>
  <si>
    <t>GM 419</t>
  </si>
  <si>
    <t>MGT 3101</t>
  </si>
  <si>
    <t>MGT 3102</t>
  </si>
  <si>
    <t>MKT 2101</t>
  </si>
  <si>
    <t>STA 2016</t>
  </si>
  <si>
    <t>ACC 2201</t>
  </si>
  <si>
    <t>ACC 2202</t>
  </si>
  <si>
    <t>ACC 3200</t>
  </si>
  <si>
    <t>ACC 3205</t>
  </si>
  <si>
    <t>ACC 3211</t>
  </si>
  <si>
    <t>ACC 3212</t>
  </si>
  <si>
    <t>ACC 3220</t>
  </si>
  <si>
    <t>ACC 4200</t>
  </si>
  <si>
    <t>ACC 4203</t>
  </si>
  <si>
    <t>ACC 4209</t>
  </si>
  <si>
    <t>ACC 4246</t>
  </si>
  <si>
    <t>AC 452</t>
  </si>
  <si>
    <t>ACC 4252</t>
  </si>
  <si>
    <t>FIN 3208</t>
  </si>
  <si>
    <t>FIN 3211</t>
  </si>
  <si>
    <t>FIN 3205</t>
  </si>
  <si>
    <t>FIN 2202</t>
  </si>
  <si>
    <t>FIN 4213</t>
  </si>
  <si>
    <t>MB เลือก
(FIN)</t>
  </si>
  <si>
    <t>ACC 3240</t>
  </si>
  <si>
    <t>B+ =</t>
  </si>
  <si>
    <t>C =</t>
  </si>
  <si>
    <t>B =</t>
  </si>
  <si>
    <t>D+ =</t>
  </si>
  <si>
    <t>D =</t>
  </si>
  <si>
    <t>A / G  =</t>
  </si>
  <si>
    <t>เกรดที่ใส่</t>
  </si>
  <si>
    <t>B+ / B</t>
  </si>
  <si>
    <t>C+ / C</t>
  </si>
  <si>
    <t>D+ / D</t>
  </si>
  <si>
    <t>S</t>
  </si>
  <si>
    <t>A</t>
  </si>
  <si>
    <t>C+ =</t>
  </si>
  <si>
    <t>ไม่ระบุวิชาใส่ C+</t>
  </si>
  <si>
    <t>เลือกเสรี</t>
  </si>
  <si>
    <t>การเงินเลือก</t>
  </si>
  <si>
    <t>จำนวนวิชาที่เรียน =</t>
  </si>
  <si>
    <t>จำนวนหน่วยกิต =</t>
  </si>
  <si>
    <t>S =</t>
  </si>
  <si>
    <t>วิชาอื่นที่เรียนเพิ่ม</t>
  </si>
  <si>
    <t>วิชาเอกเลือก 6 หน่วยกิต (การเงิน)</t>
  </si>
  <si>
    <t>ไม่ต้องใส่ตัวที่โอน</t>
  </si>
  <si>
    <t>***นศ. เทียบโอนต่างสถาบัน</t>
  </si>
  <si>
    <t xml:space="preserve"> ต้องใส่ตัวที่โอนด้วย</t>
  </si>
  <si>
    <t>***นศ. เทียบโอน จาก ราม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</si>
</sst>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000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B1mmm\-yy"/>
    <numFmt numFmtId="189" formatCode="0.000"/>
    <numFmt numFmtId="190" formatCode="0.0000"/>
  </numFmts>
  <fonts count="50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ngsanaUPC"/>
      <family val="1"/>
    </font>
    <font>
      <b/>
      <sz val="16"/>
      <color indexed="12"/>
      <name val="Angsana New"/>
      <family val="1"/>
    </font>
    <font>
      <sz val="18"/>
      <color indexed="9"/>
      <name val="AngsanaUPC"/>
      <family val="1"/>
    </font>
    <font>
      <b/>
      <sz val="18"/>
      <color indexed="50"/>
      <name val="AngsanaUPC"/>
      <family val="1"/>
    </font>
    <font>
      <sz val="14"/>
      <name val="AngsanaUPC"/>
      <family val="1"/>
    </font>
    <font>
      <b/>
      <sz val="30"/>
      <color indexed="10"/>
      <name val="AngsanaUPC"/>
      <family val="1"/>
    </font>
    <font>
      <b/>
      <sz val="18"/>
      <color indexed="9"/>
      <name val="AngsanaUPC"/>
      <family val="1"/>
    </font>
    <font>
      <b/>
      <sz val="16"/>
      <color indexed="9"/>
      <name val="AngsanaUPC"/>
      <family val="1"/>
    </font>
    <font>
      <sz val="14"/>
      <color indexed="9"/>
      <name val="AngsanaUPC"/>
      <family val="1"/>
    </font>
    <font>
      <b/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3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6" fillId="3" borderId="14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20"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23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S46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4" sqref="D4"/>
    </sheetView>
  </sheetViews>
  <sheetFormatPr defaultColWidth="9.140625" defaultRowHeight="12.75"/>
  <cols>
    <col min="1" max="1" width="20.00390625" style="1" customWidth="1"/>
    <col min="2" max="3" width="12.8515625" style="2" customWidth="1"/>
    <col min="4" max="4" width="11.8515625" style="2" customWidth="1"/>
    <col min="5" max="5" width="5.00390625" style="1" customWidth="1"/>
    <col min="6" max="7" width="12.8515625" style="1" customWidth="1"/>
    <col min="8" max="8" width="11.7109375" style="2" customWidth="1"/>
    <col min="9" max="9" width="9.00390625" style="2" bestFit="1" customWidth="1"/>
    <col min="10" max="12" width="12.8515625" style="1" customWidth="1"/>
    <col min="13" max="13" width="5.00390625" style="2" customWidth="1"/>
    <col min="14" max="14" width="12.8515625" style="2" customWidth="1"/>
    <col min="15" max="16" width="12.8515625" style="1" customWidth="1"/>
    <col min="17" max="17" width="11.57421875" style="1" customWidth="1"/>
    <col min="18" max="18" width="13.7109375" style="2" bestFit="1" customWidth="1"/>
    <col min="19" max="19" width="8.7109375" style="2" customWidth="1"/>
    <col min="20" max="20" width="3.00390625" style="1" customWidth="1"/>
    <col min="21" max="16384" width="9.140625" style="1" customWidth="1"/>
  </cols>
  <sheetData>
    <row r="1" spans="2:19" ht="9.75" customHeight="1">
      <c r="B1" s="60" t="s">
        <v>44</v>
      </c>
      <c r="C1" s="60"/>
      <c r="D1" s="60"/>
      <c r="E1" s="18"/>
      <c r="F1" s="61" t="s">
        <v>58</v>
      </c>
      <c r="G1" s="62"/>
      <c r="H1" s="62"/>
      <c r="I1" s="18"/>
      <c r="J1" s="60" t="s">
        <v>39</v>
      </c>
      <c r="K1" s="60"/>
      <c r="L1" s="60"/>
      <c r="M1" s="60"/>
      <c r="N1" s="60"/>
      <c r="O1" s="60"/>
      <c r="P1" s="60"/>
      <c r="Q1" s="25"/>
      <c r="R1" s="25"/>
      <c r="S1" s="1"/>
    </row>
    <row r="2" spans="2:19" ht="30.75" customHeight="1">
      <c r="B2" s="60"/>
      <c r="C2" s="60"/>
      <c r="D2" s="60"/>
      <c r="E2" s="18"/>
      <c r="F2" s="63"/>
      <c r="G2" s="64"/>
      <c r="H2" s="64"/>
      <c r="I2" s="18"/>
      <c r="J2" s="60"/>
      <c r="K2" s="60"/>
      <c r="L2" s="60"/>
      <c r="M2" s="60"/>
      <c r="N2" s="60"/>
      <c r="O2" s="60"/>
      <c r="P2" s="60"/>
      <c r="Q2" s="25"/>
      <c r="R2" s="25"/>
      <c r="S2" s="1"/>
    </row>
    <row r="3" spans="1:19" ht="43.5">
      <c r="A3" s="28" t="s">
        <v>102</v>
      </c>
      <c r="B3" s="58" t="s">
        <v>0</v>
      </c>
      <c r="C3" s="59"/>
      <c r="D3" s="5" t="s">
        <v>1</v>
      </c>
      <c r="F3" s="58" t="s">
        <v>0</v>
      </c>
      <c r="G3" s="59"/>
      <c r="H3" s="4" t="s">
        <v>1</v>
      </c>
      <c r="I3" s="1"/>
      <c r="J3" s="58" t="s">
        <v>0</v>
      </c>
      <c r="K3" s="59"/>
      <c r="L3" s="5" t="s">
        <v>1</v>
      </c>
      <c r="M3" s="6"/>
      <c r="N3" s="58" t="s">
        <v>0</v>
      </c>
      <c r="O3" s="59"/>
      <c r="P3" s="4" t="s">
        <v>1</v>
      </c>
      <c r="Q3" s="26"/>
      <c r="R3" s="33" t="s">
        <v>118</v>
      </c>
      <c r="S3" s="1"/>
    </row>
    <row r="4" spans="1:19" ht="43.5">
      <c r="A4" s="2" t="s">
        <v>107</v>
      </c>
      <c r="B4" s="11" t="s">
        <v>2</v>
      </c>
      <c r="C4" s="11" t="s">
        <v>45</v>
      </c>
      <c r="D4" s="3"/>
      <c r="E4" s="9">
        <f>COUNTIF(D4:D4,"A")*4*3+COUNTIF(D4:D4,"B+")*3.5*3+COUNTIF(D4:D4,"B")*3*3+COUNTIF(D4:D4,"C+")*2.5*3+COUNTIF(D4:D4,"C")*2*3+COUNTIF(D4:D4,"D+")*1.5*3+COUNTIF(D4:D4,"D")*1*3</f>
        <v>0</v>
      </c>
      <c r="F4" s="12" t="s">
        <v>3</v>
      </c>
      <c r="G4" s="12" t="s">
        <v>59</v>
      </c>
      <c r="H4" s="3"/>
      <c r="I4" s="9">
        <f>COUNTIF(H4:H4,"A")*4*3+COUNTIF(H4:H4,"B+")*3.5*3+COUNTIF(H4:H4,"B")*3*3+COUNTIF(H4:H4,"C+")*2.5*3+COUNTIF(H4:H4,"C")*2*3+COUNTIF(H4:H4,"D+")*1.5*3+COUNTIF(H4:H4,"D")*1*3</f>
        <v>0</v>
      </c>
      <c r="J4" s="13" t="s">
        <v>4</v>
      </c>
      <c r="K4" s="13" t="s">
        <v>76</v>
      </c>
      <c r="L4" s="3"/>
      <c r="M4" s="9">
        <f>COUNTIF(L4:L4,"A")*4*3+COUNTIF(L4:L4,"B+")*3.5*3+COUNTIF(L4:L4,"B")*3*3+COUNTIF(L4:L4,"C+")*2.5*3+COUNTIF(L4:L4,"C")*2*3+COUNTIF(L4:L4,"D+")*1.5*3+COUNTIF(L4:L4,"D")*1*3</f>
        <v>0</v>
      </c>
      <c r="N4" s="13" t="s">
        <v>5</v>
      </c>
      <c r="O4" s="13" t="s">
        <v>89</v>
      </c>
      <c r="P4" s="3"/>
      <c r="Q4" s="9">
        <f>COUNTIF(P4:P4,"A")*4*3+COUNTIF(P4:P4,"B+")*3.5*3+COUNTIF(P4:P4,"B")*3*3+COUNTIF(P4:P4,"C+")*2.5*3+COUNTIF(P4:P4,"C")*2*3+COUNTIF(P4:P4,"D+")*1.5*3+COUNTIF(P4:P4,"D")*1*3</f>
        <v>0</v>
      </c>
      <c r="R4" s="33" t="s">
        <v>117</v>
      </c>
      <c r="S4" s="1"/>
    </row>
    <row r="5" spans="1:19" ht="26.25">
      <c r="A5" s="2" t="s">
        <v>103</v>
      </c>
      <c r="B5" s="11" t="s">
        <v>6</v>
      </c>
      <c r="C5" s="11" t="s">
        <v>46</v>
      </c>
      <c r="D5" s="3"/>
      <c r="E5" s="9">
        <f>COUNTIF(D5:D5,"A")*4*3+COUNTIF(D5:D5,"B+")*3.5*3+COUNTIF(D5:D5,"B")*3*3+COUNTIF(D5:D5,"C+")*2.5*3+COUNTIF(D5:D5,"C")*2*3+COUNTIF(D5:D5,"D+")*1.5*3+COUNTIF(D5:D5,"D")*1*3</f>
        <v>0</v>
      </c>
      <c r="F5" s="12" t="s">
        <v>7</v>
      </c>
      <c r="G5" s="12" t="s">
        <v>60</v>
      </c>
      <c r="H5" s="3"/>
      <c r="I5" s="9">
        <f aca="true" t="shared" si="0" ref="I5:I16">COUNTIF(H5:H5,"A")*4*3+COUNTIF(H5:H5,"B+")*3.5*3+COUNTIF(H5:H5,"B")*3*3+COUNTIF(H5:H5,"C+")*2.5*3+COUNTIF(H5:H5,"C")*2*3+COUNTIF(H5:H5,"D+")*1.5*3+COUNTIF(H5:H5,"D")*1*3</f>
        <v>0</v>
      </c>
      <c r="J5" s="13" t="s">
        <v>8</v>
      </c>
      <c r="K5" s="13" t="s">
        <v>77</v>
      </c>
      <c r="L5" s="3"/>
      <c r="M5" s="9">
        <f aca="true" t="shared" si="1" ref="M5:M15">COUNTIF(L5:L5,"A")*4*3+COUNTIF(L5:L5,"B+")*3.5*3+COUNTIF(L5:L5,"B")*3*3+COUNTIF(L5:L5,"C+")*2.5*3+COUNTIF(L5:L5,"C")*2*3+COUNTIF(L5:L5,"D+")*1.5*3+COUNTIF(L5:L5,"D")*1*3</f>
        <v>0</v>
      </c>
      <c r="N5" s="13" t="s">
        <v>9</v>
      </c>
      <c r="O5" s="13" t="s">
        <v>90</v>
      </c>
      <c r="P5" s="3"/>
      <c r="Q5" s="9">
        <f>COUNTIF(P5:P5,"A")*4*3+COUNTIF(P5:P5,"B+")*3.5*3+COUNTIF(P5:P5,"B")*3*3+COUNTIF(P5:P5,"C+")*2.5*3+COUNTIF(P5:P5,"C")*2*3+COUNTIF(P5:P5,"D+")*1.5*3+COUNTIF(P5:P5,"D")*1*3</f>
        <v>0</v>
      </c>
      <c r="R5" s="26"/>
      <c r="S5" s="1"/>
    </row>
    <row r="6" spans="1:19" ht="43.5">
      <c r="A6" s="2" t="s">
        <v>104</v>
      </c>
      <c r="B6" s="11" t="s">
        <v>10</v>
      </c>
      <c r="C6" s="11" t="s">
        <v>47</v>
      </c>
      <c r="D6" s="3"/>
      <c r="E6" s="9">
        <f>COUNTIF(D6:D6,"A")*4*3+COUNTIF(D6:D6,"B+")*3.5*3+COUNTIF(D6:D6,"B")*3*3+COUNTIF(D6:D6,"C+")*2.5*3+COUNTIF(D6:D6,"C")*2*3+COUNTIF(D6:D6,"D+")*1.5*3+COUNTIF(D6:D6,"D")*1*3</f>
        <v>0</v>
      </c>
      <c r="F6" s="12" t="s">
        <v>11</v>
      </c>
      <c r="G6" s="12" t="s">
        <v>61</v>
      </c>
      <c r="H6" s="3"/>
      <c r="I6" s="9">
        <f t="shared" si="0"/>
        <v>0</v>
      </c>
      <c r="J6" s="13" t="s">
        <v>12</v>
      </c>
      <c r="K6" s="13" t="s">
        <v>78</v>
      </c>
      <c r="L6" s="3"/>
      <c r="M6" s="9">
        <f t="shared" si="1"/>
        <v>0</v>
      </c>
      <c r="N6" s="13" t="s">
        <v>13</v>
      </c>
      <c r="O6" s="13" t="s">
        <v>91</v>
      </c>
      <c r="P6" s="3"/>
      <c r="Q6" s="9">
        <f>COUNTIF(P6:P6,"A")*4*3+COUNTIF(P6:P6,"B+")*3.5*3+COUNTIF(P6:P6,"B")*3*3+COUNTIF(P6:P6,"C+")*2.5*3+COUNTIF(P6:P6,"C")*2*3+COUNTIF(P6:P6,"D+")*1.5*3+COUNTIF(P6:P6,"D")*1*3</f>
        <v>0</v>
      </c>
      <c r="R6" s="33" t="s">
        <v>120</v>
      </c>
      <c r="S6" s="1"/>
    </row>
    <row r="7" spans="1:19" ht="43.5">
      <c r="A7" s="2" t="s">
        <v>105</v>
      </c>
      <c r="B7" s="11" t="s">
        <v>14</v>
      </c>
      <c r="C7" s="11" t="s">
        <v>48</v>
      </c>
      <c r="D7" s="3"/>
      <c r="E7" s="9">
        <f>COUNTIF(D7:D7,"A")*4*3+COUNTIF(D7:D7,"B+")*3.5*3+COUNTIF(D7:D7,"B")*3*3+COUNTIF(D7:D7,"C+")*2.5*3+COUNTIF(D7:D7,"C")*2*3+COUNTIF(D7:D7,"D+")*1.5*3+COUNTIF(D7:D7,"D")*1*3</f>
        <v>0</v>
      </c>
      <c r="F7" s="12" t="s">
        <v>15</v>
      </c>
      <c r="G7" s="12" t="s">
        <v>62</v>
      </c>
      <c r="H7" s="3"/>
      <c r="I7" s="9">
        <f t="shared" si="0"/>
        <v>0</v>
      </c>
      <c r="J7" s="13" t="s">
        <v>16</v>
      </c>
      <c r="K7" s="13" t="s">
        <v>79</v>
      </c>
      <c r="L7" s="3"/>
      <c r="M7" s="9">
        <f t="shared" si="1"/>
        <v>0</v>
      </c>
      <c r="N7" s="13" t="s">
        <v>20</v>
      </c>
      <c r="O7" s="13" t="s">
        <v>92</v>
      </c>
      <c r="P7" s="3"/>
      <c r="Q7" s="9">
        <f>COUNTIF(P7:P7,"A")*4*3+COUNTIF(P7:P7,"B+")*3.5*3+COUNTIF(P7:P7,"B")*3*3+COUNTIF(P7:P7,"C+")*2.5*3+COUNTIF(P7:P7,"C")*2*3+COUNTIF(P7:P7,"D+")*1.5*3+COUNTIF(P7:P7,"D")*1*3</f>
        <v>0</v>
      </c>
      <c r="R7" s="33" t="s">
        <v>119</v>
      </c>
      <c r="S7" s="1"/>
    </row>
    <row r="8" spans="1:19" ht="26.25">
      <c r="A8" s="2" t="s">
        <v>106</v>
      </c>
      <c r="B8" s="11" t="s">
        <v>17</v>
      </c>
      <c r="C8" s="11" t="s">
        <v>49</v>
      </c>
      <c r="D8" s="3"/>
      <c r="E8" s="9">
        <f>COUNTIF(D8:D8,"A")*4*3+COUNTIF(D8:D8,"B+")*3.5*3+COUNTIF(D8:D8,"B")*3*3+COUNTIF(D8:D8,"C+")*2.5*3+COUNTIF(D8:D8,"C")*2*3+COUNTIF(D8:D8,"D+")*1.5*3+COUNTIF(D8:D8,"D")*1*3</f>
        <v>0</v>
      </c>
      <c r="F8" s="12" t="s">
        <v>68</v>
      </c>
      <c r="G8" s="12" t="s">
        <v>63</v>
      </c>
      <c r="H8" s="3"/>
      <c r="I8" s="9">
        <f t="shared" si="0"/>
        <v>0</v>
      </c>
      <c r="J8" s="13" t="s">
        <v>29</v>
      </c>
      <c r="K8" s="13" t="s">
        <v>80</v>
      </c>
      <c r="L8" s="3"/>
      <c r="M8" s="9">
        <f t="shared" si="1"/>
        <v>0</v>
      </c>
      <c r="N8" s="13" t="s">
        <v>23</v>
      </c>
      <c r="O8" s="13" t="s">
        <v>93</v>
      </c>
      <c r="P8" s="3"/>
      <c r="Q8" s="9">
        <f>COUNTIF(P8:P8,"A")*4*3+COUNTIF(P8:P8,"B+")*3.5*3+COUNTIF(P8:P8,"B")*3*3+COUNTIF(P8:P8,"C+")*2.5*3+COUNTIF(P8:P8,"C")*2*3+COUNTIF(P8:P8,"D+")*1.5*3+COUNTIF(P8:P8,"D")*1*3</f>
        <v>0</v>
      </c>
      <c r="R8" s="26"/>
      <c r="S8" s="1"/>
    </row>
    <row r="9" spans="2:19" ht="26.25">
      <c r="B9" s="11" t="s">
        <v>33</v>
      </c>
      <c r="C9" s="11" t="s">
        <v>50</v>
      </c>
      <c r="D9" s="3"/>
      <c r="E9" s="9">
        <f>COUNTIF(D9:D9,"A")*4*1+COUNTIF(D9:D9,"B+")*3.5*1+COUNTIF(D9:D9,"B")*3*1+COUNTIF(D9:D9,"C+")*2.5*1+COUNTIF(D9:D9,"C")*2*1+COUNTIF(D9:D9,"D+")*1.5*1+COUNTIF(D9:D9,"D")*1*1</f>
        <v>0</v>
      </c>
      <c r="F9" s="12" t="s">
        <v>69</v>
      </c>
      <c r="G9" s="12" t="s">
        <v>64</v>
      </c>
      <c r="H9" s="3"/>
      <c r="I9" s="9">
        <f t="shared" si="0"/>
        <v>0</v>
      </c>
      <c r="J9" s="13" t="s">
        <v>32</v>
      </c>
      <c r="K9" s="13" t="s">
        <v>81</v>
      </c>
      <c r="L9" s="3"/>
      <c r="M9" s="9">
        <f t="shared" si="1"/>
        <v>0</v>
      </c>
      <c r="N9" s="69" t="s">
        <v>116</v>
      </c>
      <c r="O9" s="69"/>
      <c r="P9" s="69"/>
      <c r="Q9" s="7"/>
      <c r="R9" s="27"/>
      <c r="S9" s="1"/>
    </row>
    <row r="10" spans="2:19" ht="26.25">
      <c r="B10" s="11" t="s">
        <v>24</v>
      </c>
      <c r="C10" s="11" t="s">
        <v>51</v>
      </c>
      <c r="D10" s="3"/>
      <c r="E10" s="9">
        <f>COUNTIF(D10:D10,"A")*4*3+COUNTIF(D10:D10,"B+")*3.5*3+COUNTIF(D10:D10,"B")*3*3+COUNTIF(D10:D10,"C+")*2.5*3+COUNTIF(D10:D10,"C")*2*3+COUNTIF(D10:D10,"D+")*1.5*3+COUNTIF(D10:D10,"D")*1*3</f>
        <v>0</v>
      </c>
      <c r="F10" s="12" t="s">
        <v>70</v>
      </c>
      <c r="G10" s="12" t="s">
        <v>65</v>
      </c>
      <c r="H10" s="3"/>
      <c r="I10" s="9">
        <f t="shared" si="0"/>
        <v>0</v>
      </c>
      <c r="J10" s="13" t="s">
        <v>35</v>
      </c>
      <c r="K10" s="13" t="s">
        <v>82</v>
      </c>
      <c r="L10" s="3"/>
      <c r="M10" s="9">
        <f t="shared" si="1"/>
        <v>0</v>
      </c>
      <c r="N10" s="58" t="s">
        <v>0</v>
      </c>
      <c r="O10" s="59"/>
      <c r="P10" s="4" t="s">
        <v>1</v>
      </c>
      <c r="Q10" s="27"/>
      <c r="R10" s="26"/>
      <c r="S10" s="1"/>
    </row>
    <row r="11" spans="2:19" ht="26.25" customHeight="1">
      <c r="B11" s="11" t="s">
        <v>28</v>
      </c>
      <c r="C11" s="11" t="s">
        <v>52</v>
      </c>
      <c r="D11" s="3"/>
      <c r="E11" s="9">
        <f>COUNTIF(D11:D11,"A")*4*3+COUNTIF(D11:D11,"B+")*3.5*3+COUNTIF(D11:D11,"B")*3*3+COUNTIF(D11:D11,"C+")*2.5*3+COUNTIF(D11:D11,"C")*2*3+COUNTIF(D11:D11,"D+")*1.5*3+COUNTIF(D11:D11,"D")*1*3</f>
        <v>0</v>
      </c>
      <c r="F11" s="12" t="s">
        <v>18</v>
      </c>
      <c r="G11" s="12" t="s">
        <v>66</v>
      </c>
      <c r="H11" s="3"/>
      <c r="I11" s="9">
        <f t="shared" si="0"/>
        <v>0</v>
      </c>
      <c r="J11" s="13" t="s">
        <v>19</v>
      </c>
      <c r="K11" s="13" t="s">
        <v>83</v>
      </c>
      <c r="L11" s="3"/>
      <c r="M11" s="9">
        <f t="shared" si="1"/>
        <v>0</v>
      </c>
      <c r="N11" s="29" t="s">
        <v>111</v>
      </c>
      <c r="O11" s="30"/>
      <c r="P11" s="3"/>
      <c r="Q11" s="9">
        <f>COUNTIF(P11:P11,"A")*4*3+COUNTIF(P11:P11,"B+")*3.5*3+COUNTIF(P11:P11,"B")*3*3+COUNTIF(P11:P11,"C+")*2.5*3+COUNTIF(P11:P11,"C")*2*3+COUNTIF(P11:P11,"D+")*1.5*3+COUNTIF(P11:P11,"D")*1*3</f>
        <v>0</v>
      </c>
      <c r="R11" s="26"/>
      <c r="S11" s="1"/>
    </row>
    <row r="12" spans="2:19" ht="26.25">
      <c r="B12" s="11" t="s">
        <v>30</v>
      </c>
      <c r="C12" s="11" t="s">
        <v>53</v>
      </c>
      <c r="D12" s="3"/>
      <c r="E12" s="9">
        <f>COUNTIF(D12:D12,"A")*4*3+COUNTIF(D12:D12,"B+")*3.5*3+COUNTIF(D12:D12,"B")*3*3+COUNTIF(D12:D12,"C+")*2.5*3+COUNTIF(D12:D12,"C")*2*3+COUNTIF(D12:D12,"D+")*1.5*3+COUNTIF(D12:D12,"D")*1*3</f>
        <v>0</v>
      </c>
      <c r="F12" s="12" t="s">
        <v>21</v>
      </c>
      <c r="G12" s="12" t="s">
        <v>67</v>
      </c>
      <c r="H12" s="3"/>
      <c r="I12" s="9">
        <f t="shared" si="0"/>
        <v>0</v>
      </c>
      <c r="J12" s="13" t="s">
        <v>22</v>
      </c>
      <c r="K12" s="13" t="s">
        <v>84</v>
      </c>
      <c r="L12" s="3"/>
      <c r="M12" s="9">
        <f t="shared" si="1"/>
        <v>0</v>
      </c>
      <c r="N12" s="29" t="s">
        <v>111</v>
      </c>
      <c r="O12" s="30"/>
      <c r="P12" s="3"/>
      <c r="Q12" s="9">
        <f>COUNTIF(P12:P12,"A")*4*3+COUNTIF(P12:P12,"B+")*3.5*3+COUNTIF(P12:P12,"B")*3*3+COUNTIF(P12:P12,"C+")*2.5*3+COUNTIF(P12:P12,"C")*2*3+COUNTIF(P12:P12,"D+")*1.5*3+COUNTIF(P12:P12,"D")*1*3</f>
        <v>0</v>
      </c>
      <c r="R12" s="26"/>
      <c r="S12" s="1"/>
    </row>
    <row r="13" spans="2:19" ht="26.25">
      <c r="B13" s="11" t="s">
        <v>54</v>
      </c>
      <c r="C13" s="11" t="s">
        <v>55</v>
      </c>
      <c r="D13" s="3"/>
      <c r="E13" s="9">
        <f>COUNTIF(D13:D13,"A")*4*3+COUNTIF(D13:D13,"B+")*3.5*3+COUNTIF(D13:D13,"B")*3*3+COUNTIF(D13:D13,"C+")*2.5*3+COUNTIF(D13:D13,"C")*2*3+COUNTIF(D13:D13,"D+")*1.5*3+COUNTIF(D13:D13,"D")*1*3</f>
        <v>0</v>
      </c>
      <c r="F13" s="12" t="s">
        <v>71</v>
      </c>
      <c r="G13" s="12" t="s">
        <v>72</v>
      </c>
      <c r="H13" s="3"/>
      <c r="I13" s="9">
        <f t="shared" si="0"/>
        <v>0</v>
      </c>
      <c r="J13" s="13" t="s">
        <v>26</v>
      </c>
      <c r="K13" s="13" t="s">
        <v>85</v>
      </c>
      <c r="L13" s="3"/>
      <c r="M13" s="9">
        <f t="shared" si="1"/>
        <v>0</v>
      </c>
      <c r="N13" s="19" t="s">
        <v>41</v>
      </c>
      <c r="O13" s="19" t="s">
        <v>95</v>
      </c>
      <c r="P13" s="3"/>
      <c r="Q13" s="9"/>
      <c r="R13" s="26"/>
      <c r="S13" s="1"/>
    </row>
    <row r="14" spans="2:19" ht="26.25">
      <c r="B14" s="11" t="s">
        <v>36</v>
      </c>
      <c r="C14" s="11" t="s">
        <v>56</v>
      </c>
      <c r="D14" s="3"/>
      <c r="E14" s="9">
        <f>COUNTIF(D14:D14,"A")*4*3+COUNTIF(D14:D14,"B+")*3.5*3+COUNTIF(D14:D14,"B")*3*3+COUNTIF(D14:D14,"C+")*2.5*3+COUNTIF(D14:D14,"C")*2*3+COUNTIF(D14:D14,"D+")*1.5*3+COUNTIF(D14:D14,"D")*1*3</f>
        <v>0</v>
      </c>
      <c r="F14" s="12" t="s">
        <v>25</v>
      </c>
      <c r="G14" s="12" t="s">
        <v>73</v>
      </c>
      <c r="H14" s="3"/>
      <c r="I14" s="9">
        <f t="shared" si="0"/>
        <v>0</v>
      </c>
      <c r="J14" s="13" t="s">
        <v>42</v>
      </c>
      <c r="K14" s="13" t="s">
        <v>86</v>
      </c>
      <c r="L14" s="3"/>
      <c r="M14" s="9">
        <f t="shared" si="1"/>
        <v>0</v>
      </c>
      <c r="N14" s="69" t="s">
        <v>27</v>
      </c>
      <c r="O14" s="69"/>
      <c r="P14" s="69"/>
      <c r="Q14" s="7"/>
      <c r="R14" s="26"/>
      <c r="S14" s="1"/>
    </row>
    <row r="15" spans="2:19" ht="26.25">
      <c r="B15" s="11" t="s">
        <v>37</v>
      </c>
      <c r="C15" s="11" t="s">
        <v>57</v>
      </c>
      <c r="D15" s="3"/>
      <c r="E15" s="9"/>
      <c r="F15" s="12" t="s">
        <v>31</v>
      </c>
      <c r="G15" s="12" t="s">
        <v>74</v>
      </c>
      <c r="H15" s="3"/>
      <c r="I15" s="9">
        <f t="shared" si="0"/>
        <v>0</v>
      </c>
      <c r="J15" s="13" t="s">
        <v>87</v>
      </c>
      <c r="K15" s="13" t="s">
        <v>88</v>
      </c>
      <c r="L15" s="3"/>
      <c r="M15" s="9">
        <f t="shared" si="1"/>
        <v>0</v>
      </c>
      <c r="N15" s="58" t="s">
        <v>0</v>
      </c>
      <c r="O15" s="59"/>
      <c r="P15" s="4" t="s">
        <v>1</v>
      </c>
      <c r="Q15" s="26"/>
      <c r="R15" s="26"/>
      <c r="S15" s="1"/>
    </row>
    <row r="16" spans="2:19" ht="26.25">
      <c r="B16" s="8"/>
      <c r="C16" s="1"/>
      <c r="E16" s="10"/>
      <c r="F16" s="12" t="s">
        <v>34</v>
      </c>
      <c r="G16" s="12" t="s">
        <v>75</v>
      </c>
      <c r="H16" s="3"/>
      <c r="I16" s="9">
        <f t="shared" si="0"/>
        <v>0</v>
      </c>
      <c r="J16" s="14"/>
      <c r="K16" s="15"/>
      <c r="L16" s="16"/>
      <c r="M16" s="17"/>
      <c r="N16" s="24" t="s">
        <v>110</v>
      </c>
      <c r="O16" s="24"/>
      <c r="P16" s="3"/>
      <c r="Q16" s="9">
        <f>COUNTIF(P16:P16,"A")*4*3+COUNTIF(P16:P16,"B+")*3.5*3+COUNTIF(P16:P16,"B")*3*3+COUNTIF(P16:P16,"C+")*2.5*3+COUNTIF(P16:P16,"C")*2*3+COUNTIF(P16:P16,"D+")*1.5*3+COUNTIF(P16:P16,"D")*1*3</f>
        <v>0</v>
      </c>
      <c r="R16" s="26"/>
      <c r="S16" s="1"/>
    </row>
    <row r="17" spans="2:19" ht="43.5">
      <c r="B17" s="8"/>
      <c r="C17" s="1"/>
      <c r="D17" s="1"/>
      <c r="J17" s="33"/>
      <c r="N17" s="24" t="s">
        <v>110</v>
      </c>
      <c r="O17" s="24"/>
      <c r="P17" s="3"/>
      <c r="Q17" s="9">
        <f>COUNTIF(P17:P17,"A")*4*3+COUNTIF(P17:P17,"B+")*3.5*3+COUNTIF(P17:P17,"B")*3*3+COUNTIF(P17:P17,"C+")*2.5*3+COUNTIF(P17:P17,"C")*2*3+COUNTIF(P17:P17,"D+")*1.5*3+COUNTIF(P17:P17,"D")*1*3</f>
        <v>0</v>
      </c>
      <c r="R17" s="1"/>
      <c r="S17" s="1"/>
    </row>
    <row r="18" spans="2:16" ht="26.25">
      <c r="B18" s="8"/>
      <c r="C18" s="20" t="s">
        <v>101</v>
      </c>
      <c r="D18" s="21">
        <f>COUNTIF($D$4:$D$15,"A")+COUNTIF($D$4:$D$15,"G")+COUNTIF($H$4:$H$16,"A")+COUNTIF($H$4:$H$16,"G")+COUNTIF($L$4:$L$15,"A")+COUNTIF($L$4:$L$15,"G")+COUNTIF($P$4:$P$8,"A")+COUNTIF($P$4:$P$8,"G")+COUNTIF($P$11:$P$13,"A")+COUNTIF($P$11:$P$13,"G")+COUNTIF($P$16:$P$17,"A")+COUNTIF($P$16:$P$17,"G")+COUNTIF(P20,"a")+COUNTIF(P20,"g")</f>
        <v>0</v>
      </c>
      <c r="F18" s="22" t="s">
        <v>108</v>
      </c>
      <c r="G18" s="23">
        <f>COUNTIF($D$4:$D$15,"C+")+COUNTIF($D$4:$D$15,"P")+COUNTIF($H$4:$H$16,"C+")+COUNTIF($H$4:$H$16,"P")+COUNTIF($L$4:$L$15,"C+")+COUNTIF($L$4:$L$15,"P")+COUNTIF($P$4:$P$8,"C+")+COUNTIF($P$4:$P$8,"P")+COUNTIF($P$11:$P$13,"C+")+COUNTIF($P$11:$P$13,"P")+COUNTIF($P$16:$P$17,"C+")+COUNTIF($P$16:$P$17,"P")+COUNTIF(P20,"c+")+COUNTIF(P20,"p")</f>
        <v>0</v>
      </c>
      <c r="H18" s="65" t="s">
        <v>38</v>
      </c>
      <c r="I18" s="67" t="e">
        <f>SUM(E4:E15,I4:I16,M4:M15,Q4:Q8,Q11:Q13,Q16:Q17,Q20)/J21</f>
        <v>#DIV/0!</v>
      </c>
      <c r="J18" s="31"/>
      <c r="K18" s="31"/>
      <c r="L18" s="31"/>
      <c r="N18" s="69" t="s">
        <v>115</v>
      </c>
      <c r="O18" s="69"/>
      <c r="P18" s="69"/>
    </row>
    <row r="19" spans="2:16" ht="26.25">
      <c r="B19" s="8"/>
      <c r="C19" s="22" t="s">
        <v>96</v>
      </c>
      <c r="D19" s="23">
        <f>COUNTIF($D$4:$D$15,"b+")+COUNTIF($H$4:$H$16,"b+")+COUNTIF($P$4:$P$8,"b+")+COUNTIF($P$16:$P$17,"b+")+COUNTIF($P$11:$P$13,"b+")+COUNTIF($L$4:$L$15,"b+")+COUNTIF(P20,"b+")</f>
        <v>0</v>
      </c>
      <c r="F19" s="20" t="s">
        <v>97</v>
      </c>
      <c r="G19" s="21">
        <f>COUNTIF($D$4:$D$15,"C")+COUNTIF($H$4:$H$16,"C")+COUNTIF($P$4:$P$8,"C")+COUNTIF($P$16:$P$17,"C")+COUNTIF($P$11:$P$13,"C")+COUNTIF($L$4:$L$15,"C")+COUNTIF(P20,"C")</f>
        <v>0</v>
      </c>
      <c r="H19" s="66"/>
      <c r="I19" s="68"/>
      <c r="J19" s="31"/>
      <c r="K19" s="32"/>
      <c r="L19" s="32"/>
      <c r="N19" s="58" t="s">
        <v>0</v>
      </c>
      <c r="O19" s="59"/>
      <c r="P19" s="4" t="s">
        <v>1</v>
      </c>
    </row>
    <row r="20" spans="2:17" ht="26.25">
      <c r="B20" s="1"/>
      <c r="C20" s="20" t="s">
        <v>98</v>
      </c>
      <c r="D20" s="21">
        <f>COUNTIF($D$4:$D$15,"b")+COUNTIF($H$4:$H$16,"b")+COUNTIF($P$4:$P$8,"b")+COUNTIF($P$16:$P$17,"b")+COUNTIF($P$11:$P$13,"b")+COUNTIF($L$4:$L$15,"b")+COUNTIF(P20,"b")</f>
        <v>0</v>
      </c>
      <c r="F20" s="22" t="s">
        <v>99</v>
      </c>
      <c r="G20" s="23">
        <f>COUNTIF($D$4:$D$15,"D+")+COUNTIF($H$4:$H$16,"D+")+COUNTIF($P$4:$P$8,"D+")+COUNTIF($P$16:$P$17,"D+")+COUNTIF($P$11:$P$13,"D+")+COUNTIF($L$4:$L$15,"D+")+COUNTIF(P20,"D+")</f>
        <v>0</v>
      </c>
      <c r="H20" s="37" t="s">
        <v>112</v>
      </c>
      <c r="I20" s="39"/>
      <c r="J20" s="34">
        <f>D18+D19+D20+G18+G19+G20+G21+D21</f>
        <v>0</v>
      </c>
      <c r="K20" s="32"/>
      <c r="L20" s="31"/>
      <c r="M20" s="1"/>
      <c r="N20" s="29"/>
      <c r="O20" s="30"/>
      <c r="P20" s="3"/>
      <c r="Q20" s="9">
        <f>COUNTIF(P20:P20,"A")*4*3+COUNTIF(P20:P20,"B+")*3.5*3+COUNTIF(P20:P20,"B")*3*3+COUNTIF(P20:P20,"C+")*2.5*3+COUNTIF(P20:P20,"C")*2*3+COUNTIF(P20:P20,"D+")*1.5*3+COUNTIF(P20:P20,"D")*1*3</f>
        <v>0</v>
      </c>
    </row>
    <row r="21" spans="2:16" ht="26.25">
      <c r="B21" s="1"/>
      <c r="C21" s="22" t="s">
        <v>114</v>
      </c>
      <c r="D21" s="23">
        <f>COUNTIF(D$15,"S")+COUNTIF(P$13,"S")</f>
        <v>0</v>
      </c>
      <c r="F21" s="20" t="s">
        <v>100</v>
      </c>
      <c r="G21" s="21">
        <f>COUNTIF($D$4:$D$15,"D")+COUNTIF($H$4:$H$16,"D")+COUNTIF($P$4:$P$8,"D")+COUNTIF($P$16:$P$17,"D")+COUNTIF($P$11:$P$13,"D")+COUNTIF($L$4:$L$15,"D")+COUNTIF(P20,"D")</f>
        <v>0</v>
      </c>
      <c r="H21" s="37" t="s">
        <v>113</v>
      </c>
      <c r="I21" s="38"/>
      <c r="J21" s="40">
        <f>sheet2!J20</f>
        <v>0</v>
      </c>
      <c r="K21" s="32"/>
      <c r="L21" s="31"/>
      <c r="P21" s="54"/>
    </row>
    <row r="22" spans="2:4" ht="26.25">
      <c r="B22" s="1"/>
      <c r="D22" s="1"/>
    </row>
    <row r="35" ht="26.25">
      <c r="D35" s="1"/>
    </row>
    <row r="36" ht="26.25">
      <c r="D36" s="1"/>
    </row>
    <row r="37" ht="26.25">
      <c r="D37" s="1"/>
    </row>
    <row r="38" ht="26.25">
      <c r="D38" s="1"/>
    </row>
    <row r="39" ht="26.25">
      <c r="D39" s="1"/>
    </row>
    <row r="40" spans="2:4" ht="26.25">
      <c r="B40" s="1"/>
      <c r="C40" s="1"/>
      <c r="D40" s="1"/>
    </row>
    <row r="41" spans="2:4" ht="26.25">
      <c r="B41" s="1"/>
      <c r="C41" s="1"/>
      <c r="D41" s="1"/>
    </row>
    <row r="42" spans="2:3" ht="26.25">
      <c r="B42" s="1"/>
      <c r="C42" s="1"/>
    </row>
    <row r="43" spans="2:3" ht="26.25">
      <c r="B43" s="1"/>
      <c r="C43" s="1"/>
    </row>
    <row r="44" spans="2:3" ht="26.25">
      <c r="B44" s="1"/>
      <c r="C44" s="1"/>
    </row>
    <row r="45" spans="2:3" ht="26.25">
      <c r="B45" s="1"/>
      <c r="C45" s="1"/>
    </row>
    <row r="46" spans="2:3" ht="26.25">
      <c r="B46" s="1"/>
      <c r="C46" s="1"/>
    </row>
  </sheetData>
  <sheetProtection/>
  <mergeCells count="15">
    <mergeCell ref="H18:H19"/>
    <mergeCell ref="I18:I19"/>
    <mergeCell ref="N15:O15"/>
    <mergeCell ref="N9:P9"/>
    <mergeCell ref="N14:P14"/>
    <mergeCell ref="N18:P18"/>
    <mergeCell ref="N19:O19"/>
    <mergeCell ref="J3:K3"/>
    <mergeCell ref="J1:P2"/>
    <mergeCell ref="N10:O10"/>
    <mergeCell ref="F1:H2"/>
    <mergeCell ref="N3:O3"/>
    <mergeCell ref="B1:D2"/>
    <mergeCell ref="B3:C3"/>
    <mergeCell ref="F3:G3"/>
  </mergeCells>
  <conditionalFormatting sqref="P16:P17">
    <cfRule type="cellIs" priority="13" dxfId="1" operator="equal" stopIfTrue="1">
      <formula>"FE"</formula>
    </cfRule>
    <cfRule type="cellIs" priority="14" dxfId="4" operator="equal" stopIfTrue="1">
      <formula>0</formula>
    </cfRule>
  </conditionalFormatting>
  <conditionalFormatting sqref="P11:P12 M16 P20">
    <cfRule type="cellIs" priority="1" dxfId="4" operator="equal" stopIfTrue="1">
      <formula>0</formula>
    </cfRule>
  </conditionalFormatting>
  <conditionalFormatting sqref="P4:P8 D4:D15 H4:H16 L4:L15">
    <cfRule type="cellIs" priority="6" dxfId="2" operator="equal" stopIfTrue="1">
      <formula>"F"</formula>
    </cfRule>
    <cfRule type="cellIs" priority="7" dxfId="1" operator="equal" stopIfTrue="1">
      <formula>"I"</formula>
    </cfRule>
    <cfRule type="cellIs" priority="8" dxfId="4" operator="equal" stopIfTrue="1">
      <formula>0</formula>
    </cfRule>
  </conditionalFormatting>
  <conditionalFormatting sqref="P13">
    <cfRule type="cellIs" priority="11" dxfId="4" operator="equal" stopIfTrue="1">
      <formula>0</formula>
    </cfRule>
    <cfRule type="cellIs" priority="12" dxfId="1" operator="equal" stopIfTrue="1">
      <formula>"S"</formula>
    </cfRule>
  </conditionalFormatting>
  <conditionalFormatting sqref="L16">
    <cfRule type="cellIs" priority="2" dxfId="2" operator="equal" stopIfTrue="1">
      <formula>"P"</formula>
    </cfRule>
    <cfRule type="cellIs" priority="3" dxfId="1" operator="equal" stopIfTrue="1">
      <formula>"G"</formula>
    </cfRule>
    <cfRule type="cellIs" priority="4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zoomScalePageLayoutView="0" workbookViewId="0" topLeftCell="A1">
      <pane xSplit="1" ySplit="3" topLeftCell="C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L7" sqref="L7"/>
    </sheetView>
  </sheetViews>
  <sheetFormatPr defaultColWidth="9.140625" defaultRowHeight="12.75"/>
  <cols>
    <col min="1" max="1" width="20.00390625" style="41" customWidth="1"/>
    <col min="2" max="3" width="12.8515625" style="46" customWidth="1"/>
    <col min="4" max="4" width="11.8515625" style="46" customWidth="1"/>
    <col min="5" max="5" width="5.00390625" style="41" customWidth="1"/>
    <col min="6" max="7" width="12.8515625" style="41" customWidth="1"/>
    <col min="8" max="8" width="11.7109375" style="46" customWidth="1"/>
    <col min="9" max="9" width="7.421875" style="46" customWidth="1"/>
    <col min="10" max="12" width="12.8515625" style="41" customWidth="1"/>
    <col min="13" max="13" width="5.00390625" style="46" customWidth="1"/>
    <col min="14" max="14" width="12.8515625" style="46" customWidth="1"/>
    <col min="15" max="16" width="12.8515625" style="41" customWidth="1"/>
    <col min="17" max="17" width="11.57421875" style="41" customWidth="1"/>
    <col min="18" max="18" width="13.7109375" style="46" bestFit="1" customWidth="1"/>
    <col min="19" max="19" width="8.7109375" style="46" customWidth="1"/>
    <col min="20" max="20" width="3.00390625" style="41" customWidth="1"/>
    <col min="21" max="16384" width="9.140625" style="41" customWidth="1"/>
  </cols>
  <sheetData>
    <row r="1" spans="2:19" ht="9.75" customHeight="1">
      <c r="B1" s="70" t="s">
        <v>44</v>
      </c>
      <c r="C1" s="70"/>
      <c r="D1" s="70"/>
      <c r="E1" s="43"/>
      <c r="F1" s="70" t="s">
        <v>58</v>
      </c>
      <c r="G1" s="70"/>
      <c r="H1" s="70"/>
      <c r="I1" s="43"/>
      <c r="J1" s="70" t="s">
        <v>39</v>
      </c>
      <c r="K1" s="70"/>
      <c r="L1" s="70"/>
      <c r="M1" s="70"/>
      <c r="N1" s="70"/>
      <c r="O1" s="70"/>
      <c r="P1" s="70"/>
      <c r="Q1" s="44"/>
      <c r="R1" s="44"/>
      <c r="S1" s="41"/>
    </row>
    <row r="2" spans="2:19" ht="30.75" customHeight="1">
      <c r="B2" s="70"/>
      <c r="C2" s="70"/>
      <c r="D2" s="70"/>
      <c r="E2" s="43"/>
      <c r="F2" s="70"/>
      <c r="G2" s="70"/>
      <c r="H2" s="70"/>
      <c r="I2" s="43"/>
      <c r="J2" s="70"/>
      <c r="K2" s="70"/>
      <c r="L2" s="70"/>
      <c r="M2" s="70"/>
      <c r="N2" s="70"/>
      <c r="O2" s="70"/>
      <c r="P2" s="70"/>
      <c r="Q2" s="44"/>
      <c r="R2" s="44"/>
      <c r="S2" s="41"/>
    </row>
    <row r="3" spans="1:19" ht="26.25">
      <c r="A3" s="45" t="s">
        <v>102</v>
      </c>
      <c r="B3" s="72" t="s">
        <v>0</v>
      </c>
      <c r="C3" s="72"/>
      <c r="D3" s="45" t="s">
        <v>1</v>
      </c>
      <c r="F3" s="72" t="s">
        <v>0</v>
      </c>
      <c r="G3" s="72"/>
      <c r="H3" s="45" t="s">
        <v>1</v>
      </c>
      <c r="I3" s="41"/>
      <c r="J3" s="72" t="s">
        <v>0</v>
      </c>
      <c r="K3" s="72"/>
      <c r="L3" s="45" t="s">
        <v>1</v>
      </c>
      <c r="M3" s="45"/>
      <c r="N3" s="45" t="s">
        <v>0</v>
      </c>
      <c r="O3" s="45"/>
      <c r="P3" s="45" t="s">
        <v>1</v>
      </c>
      <c r="R3" s="41"/>
      <c r="S3" s="41"/>
    </row>
    <row r="4" spans="1:19" ht="26.25">
      <c r="A4" s="46" t="s">
        <v>107</v>
      </c>
      <c r="B4" s="47" t="s">
        <v>2</v>
      </c>
      <c r="C4" s="48" t="s">
        <v>45</v>
      </c>
      <c r="D4" s="45">
        <f>COUNTIF('check-grade'!D4,"a")*3+COUNTIF('check-grade'!D4,"b+")*3+COUNTIF('check-grade'!D4,"b")*3+COUNTIF('check-grade'!D4,"c+")*3+COUNTIF('check-grade'!D4,"c")*3+COUNTIF('check-grade'!D4,"d+")*3+COUNTIF('check-grade'!D4,"d")*3</f>
        <v>0</v>
      </c>
      <c r="E4" s="49"/>
      <c r="F4" s="47" t="s">
        <v>3</v>
      </c>
      <c r="G4" s="48" t="s">
        <v>59</v>
      </c>
      <c r="H4" s="45">
        <f>COUNTIF('check-grade'!H4,"a")*3+COUNTIF('check-grade'!H4,"b+")*3+COUNTIF('check-grade'!H4,"b")*3+COUNTIF('check-grade'!H4,"c+")*3+COUNTIF('check-grade'!H4,"c")*3+COUNTIF('check-grade'!H4,"d+")*3+COUNTIF('check-grade'!H4,"d")*3</f>
        <v>0</v>
      </c>
      <c r="I4" s="49"/>
      <c r="J4" s="47" t="s">
        <v>4</v>
      </c>
      <c r="K4" s="48" t="s">
        <v>76</v>
      </c>
      <c r="L4" s="45">
        <f>COUNTIF('check-grade'!L4,"a")*3+COUNTIF('check-grade'!L4,"b+")*3+COUNTIF('check-grade'!L4,"b")*3+COUNTIF('check-grade'!L4,"c+")*3+COUNTIF('check-grade'!L4,"c")*3+COUNTIF('check-grade'!L4,"d+")*3+COUNTIF('check-grade'!L4,"d")*3</f>
        <v>0</v>
      </c>
      <c r="M4" s="49"/>
      <c r="N4" s="47" t="s">
        <v>5</v>
      </c>
      <c r="O4" s="48" t="s">
        <v>89</v>
      </c>
      <c r="P4" s="45">
        <f>COUNTIF('check-grade'!P4,"a")*3+COUNTIF('check-grade'!P4,"b+")*3+COUNTIF('check-grade'!P4,"b")*3+COUNTIF('check-grade'!P4,"c+")*3+COUNTIF('check-grade'!P4,"c")*3+COUNTIF('check-grade'!P4,"d+")*3+COUNTIF('check-grade'!P4,"d")*3</f>
        <v>0</v>
      </c>
      <c r="Q4" s="49"/>
      <c r="R4" s="41"/>
      <c r="S4" s="41"/>
    </row>
    <row r="5" spans="1:19" ht="26.25">
      <c r="A5" s="46" t="s">
        <v>103</v>
      </c>
      <c r="B5" s="47" t="s">
        <v>6</v>
      </c>
      <c r="C5" s="48" t="s">
        <v>46</v>
      </c>
      <c r="D5" s="45">
        <f>COUNTIF('check-grade'!D5,"a")*3+COUNTIF('check-grade'!D5,"b+")*3+COUNTIF('check-grade'!D5,"b")*3+COUNTIF('check-grade'!D5,"c+")*3+COUNTIF('check-grade'!D5,"c")*3+COUNTIF('check-grade'!D5,"d+")*3+COUNTIF('check-grade'!D5,"d")*3</f>
        <v>0</v>
      </c>
      <c r="E5" s="49"/>
      <c r="F5" s="47" t="s">
        <v>7</v>
      </c>
      <c r="G5" s="48" t="s">
        <v>60</v>
      </c>
      <c r="H5" s="45">
        <f>COUNTIF('check-grade'!H5,"a")*3+COUNTIF('check-grade'!H5,"b+")*3+COUNTIF('check-grade'!H5,"b")*3+COUNTIF('check-grade'!H5,"c+")*3+COUNTIF('check-grade'!H5,"c")*3+COUNTIF('check-grade'!H5,"d+")*3+COUNTIF('check-grade'!H5,"d")*3</f>
        <v>0</v>
      </c>
      <c r="I5" s="49"/>
      <c r="J5" s="47" t="s">
        <v>8</v>
      </c>
      <c r="K5" s="48" t="s">
        <v>77</v>
      </c>
      <c r="L5" s="45">
        <f>COUNTIF('check-grade'!L5,"a")*3+COUNTIF('check-grade'!L5,"b+")*3+COUNTIF('check-grade'!L5,"b")*3+COUNTIF('check-grade'!L5,"c+")*3+COUNTIF('check-grade'!L5,"c")*3+COUNTIF('check-grade'!L5,"d+")*3+COUNTIF('check-grade'!L5,"d")*3</f>
        <v>0</v>
      </c>
      <c r="M5" s="49"/>
      <c r="N5" s="47" t="s">
        <v>9</v>
      </c>
      <c r="O5" s="48" t="s">
        <v>90</v>
      </c>
      <c r="P5" s="45">
        <f>COUNTIF('check-grade'!P5,"a")*3+COUNTIF('check-grade'!P5,"b+")*3+COUNTIF('check-grade'!P5,"b")*3+COUNTIF('check-grade'!P5,"c+")*3+COUNTIF('check-grade'!P5,"c")*3+COUNTIF('check-grade'!P5,"d+")*3+COUNTIF('check-grade'!P5,"d")*3</f>
        <v>0</v>
      </c>
      <c r="Q5" s="49"/>
      <c r="R5" s="41"/>
      <c r="S5" s="41"/>
    </row>
    <row r="6" spans="1:19" ht="26.25">
      <c r="A6" s="46" t="s">
        <v>104</v>
      </c>
      <c r="B6" s="47" t="s">
        <v>10</v>
      </c>
      <c r="C6" s="48" t="s">
        <v>47</v>
      </c>
      <c r="D6" s="45">
        <f>COUNTIF('check-grade'!D6,"a")*3+COUNTIF('check-grade'!D6,"b+")*3+COUNTIF('check-grade'!D6,"b")*3+COUNTIF('check-grade'!D6,"c+")*3+COUNTIF('check-grade'!D6,"c")*3+COUNTIF('check-grade'!D6,"d+")*3+COUNTIF('check-grade'!D6,"d")*3</f>
        <v>0</v>
      </c>
      <c r="E6" s="49"/>
      <c r="F6" s="47" t="s">
        <v>11</v>
      </c>
      <c r="G6" s="48" t="s">
        <v>61</v>
      </c>
      <c r="H6" s="45">
        <f>COUNTIF('check-grade'!H6,"a")*3+COUNTIF('check-grade'!H6,"b+")*3+COUNTIF('check-grade'!H6,"b")*3+COUNTIF('check-grade'!H6,"c+")*3+COUNTIF('check-grade'!H6,"c")*3+COUNTIF('check-grade'!H6,"d+")*3+COUNTIF('check-grade'!H6,"d")*3</f>
        <v>0</v>
      </c>
      <c r="I6" s="49"/>
      <c r="J6" s="47" t="s">
        <v>12</v>
      </c>
      <c r="K6" s="48" t="s">
        <v>78</v>
      </c>
      <c r="L6" s="45">
        <f>COUNTIF('check-grade'!L6,"a")*3+COUNTIF('check-grade'!L6,"b+")*3+COUNTIF('check-grade'!L6,"b")*3+COUNTIF('check-grade'!L6,"c+")*3+COUNTIF('check-grade'!L6,"c")*3+COUNTIF('check-grade'!L6,"d+")*3+COUNTIF('check-grade'!L6,"d")*3</f>
        <v>0</v>
      </c>
      <c r="M6" s="49"/>
      <c r="N6" s="47" t="s">
        <v>13</v>
      </c>
      <c r="O6" s="48" t="s">
        <v>91</v>
      </c>
      <c r="P6" s="45">
        <f>COUNTIF('check-grade'!P6,"a")*3+COUNTIF('check-grade'!P6,"b+")*3+COUNTIF('check-grade'!P6,"b")*3+COUNTIF('check-grade'!P6,"c+")*3+COUNTIF('check-grade'!P6,"c")*3+COUNTIF('check-grade'!P6,"d+")*3+COUNTIF('check-grade'!P6,"d")*3</f>
        <v>0</v>
      </c>
      <c r="Q6" s="49"/>
      <c r="R6" s="41"/>
      <c r="S6" s="41"/>
    </row>
    <row r="7" spans="1:19" ht="26.25">
      <c r="A7" s="46" t="s">
        <v>105</v>
      </c>
      <c r="B7" s="47" t="s">
        <v>14</v>
      </c>
      <c r="C7" s="48" t="s">
        <v>48</v>
      </c>
      <c r="D7" s="45">
        <f>COUNTIF('check-grade'!D7,"a")*3+COUNTIF('check-grade'!D7,"b+")*3+COUNTIF('check-grade'!D7,"b")*3+COUNTIF('check-grade'!D7,"c+")*3+COUNTIF('check-grade'!D7,"c")*3+COUNTIF('check-grade'!D7,"d+")*3+COUNTIF('check-grade'!D7,"d")*3</f>
        <v>0</v>
      </c>
      <c r="E7" s="49"/>
      <c r="F7" s="47" t="s">
        <v>15</v>
      </c>
      <c r="G7" s="48" t="s">
        <v>62</v>
      </c>
      <c r="H7" s="45">
        <f>COUNTIF('check-grade'!H7,"a")*3+COUNTIF('check-grade'!H7,"b+")*3+COUNTIF('check-grade'!H7,"b")*3+COUNTIF('check-grade'!H7,"c+")*3+COUNTIF('check-grade'!H7,"c")*3+COUNTIF('check-grade'!H7,"d+")*3+COUNTIF('check-grade'!H7,"d")*3</f>
        <v>0</v>
      </c>
      <c r="I7" s="49"/>
      <c r="J7" s="47" t="s">
        <v>16</v>
      </c>
      <c r="K7" s="48" t="s">
        <v>79</v>
      </c>
      <c r="L7" s="45">
        <f>COUNTIF('check-grade'!L7,"a")*3+COUNTIF('check-grade'!L7,"b+")*3+COUNTIF('check-grade'!L7,"b")*3+COUNTIF('check-grade'!L7,"c+")*3+COUNTIF('check-grade'!L7,"c")*3+COUNTIF('check-grade'!L7,"d+")*3+COUNTIF('check-grade'!L7,"d")*3</f>
        <v>0</v>
      </c>
      <c r="M7" s="49"/>
      <c r="N7" s="47" t="s">
        <v>20</v>
      </c>
      <c r="O7" s="48" t="s">
        <v>92</v>
      </c>
      <c r="P7" s="45">
        <f>COUNTIF('check-grade'!P7,"a")*3+COUNTIF('check-grade'!P7,"b+")*3+COUNTIF('check-grade'!P7,"b")*3+COUNTIF('check-grade'!P7,"c+")*3+COUNTIF('check-grade'!P7,"c")*3+COUNTIF('check-grade'!P7,"d+")*3+COUNTIF('check-grade'!P7,"d")*3</f>
        <v>0</v>
      </c>
      <c r="Q7" s="49"/>
      <c r="R7" s="41"/>
      <c r="S7" s="41"/>
    </row>
    <row r="8" spans="1:19" ht="26.25">
      <c r="A8" s="46" t="s">
        <v>106</v>
      </c>
      <c r="B8" s="47" t="s">
        <v>17</v>
      </c>
      <c r="C8" s="48" t="s">
        <v>49</v>
      </c>
      <c r="D8" s="45">
        <f>COUNTIF('check-grade'!D8,"a")*3+COUNTIF('check-grade'!D8,"b+")*3+COUNTIF('check-grade'!D8,"b")*3+COUNTIF('check-grade'!D8,"c+")*3+COUNTIF('check-grade'!D8,"c")*3+COUNTIF('check-grade'!D8,"d+")*3+COUNTIF('check-grade'!D8,"d")*3</f>
        <v>0</v>
      </c>
      <c r="E8" s="49"/>
      <c r="F8" s="47" t="s">
        <v>68</v>
      </c>
      <c r="G8" s="48" t="s">
        <v>63</v>
      </c>
      <c r="H8" s="45">
        <f>COUNTIF('check-grade'!H8,"a")*3+COUNTIF('check-grade'!H8,"b+")*3+COUNTIF('check-grade'!H8,"b")*3+COUNTIF('check-grade'!H8,"c+")*3+COUNTIF('check-grade'!H8,"c")*3+COUNTIF('check-grade'!H8,"d+")*3+COUNTIF('check-grade'!H8,"d")*3</f>
        <v>0</v>
      </c>
      <c r="I8" s="49"/>
      <c r="J8" s="47" t="s">
        <v>29</v>
      </c>
      <c r="K8" s="48" t="s">
        <v>80</v>
      </c>
      <c r="L8" s="45">
        <f>COUNTIF('check-grade'!L8,"a")*3+COUNTIF('check-grade'!L8,"b+")*3+COUNTIF('check-grade'!L8,"b")*3+COUNTIF('check-grade'!L8,"c+")*3+COUNTIF('check-grade'!L8,"c")*3+COUNTIF('check-grade'!L8,"d+")*3+COUNTIF('check-grade'!L8,"d")*3</f>
        <v>0</v>
      </c>
      <c r="M8" s="49"/>
      <c r="N8" s="47" t="s">
        <v>23</v>
      </c>
      <c r="O8" s="48" t="s">
        <v>93</v>
      </c>
      <c r="P8" s="45">
        <f>COUNTIF('check-grade'!P8,"a")*3+COUNTIF('check-grade'!P8,"b+")*3+COUNTIF('check-grade'!P8,"b")*3+COUNTIF('check-grade'!P8,"c+")*3+COUNTIF('check-grade'!P8,"c")*3+COUNTIF('check-grade'!P8,"d+")*3+COUNTIF('check-grade'!P8,"d")*3</f>
        <v>0</v>
      </c>
      <c r="Q8" s="49"/>
      <c r="R8" s="41"/>
      <c r="S8" s="41"/>
    </row>
    <row r="9" spans="1:19" ht="26.25">
      <c r="A9" s="41" t="s">
        <v>109</v>
      </c>
      <c r="B9" s="47" t="s">
        <v>33</v>
      </c>
      <c r="C9" s="48" t="s">
        <v>50</v>
      </c>
      <c r="D9" s="45">
        <f>+COUNTIF('check-grade'!D9,"A")*1+COUNTIF('check-grade'!D9,"b+")*1+COUNTIF('check-grade'!D9,"b")*1+COUNTIF('check-grade'!D9,"c+")*1+COUNTIF('check-grade'!D9,"c")*1+COUNTIF('check-grade'!D9,"d+")*1+COUNTIF('check-grade'!D9,"d")*1</f>
        <v>0</v>
      </c>
      <c r="E9" s="49"/>
      <c r="F9" s="47" t="s">
        <v>69</v>
      </c>
      <c r="G9" s="48" t="s">
        <v>64</v>
      </c>
      <c r="H9" s="45">
        <f>COUNTIF('check-grade'!H9,"a")*3+COUNTIF('check-grade'!H9,"b+")*3+COUNTIF('check-grade'!H9,"b")*3+COUNTIF('check-grade'!H9,"c+")*3+COUNTIF('check-grade'!H9,"c")*3+COUNTIF('check-grade'!H9,"d+")*3+COUNTIF('check-grade'!H9,"d")*3</f>
        <v>0</v>
      </c>
      <c r="I9" s="49"/>
      <c r="J9" s="47" t="s">
        <v>32</v>
      </c>
      <c r="K9" s="48" t="s">
        <v>81</v>
      </c>
      <c r="L9" s="45">
        <f>COUNTIF('check-grade'!L9,"a")*3+COUNTIF('check-grade'!L9,"b+")*3+COUNTIF('check-grade'!L9,"b")*3+COUNTIF('check-grade'!L9,"c+")*3+COUNTIF('check-grade'!L9,"c")*3+COUNTIF('check-grade'!L9,"d+")*3+COUNTIF('check-grade'!L9,"d")*3</f>
        <v>0</v>
      </c>
      <c r="M9" s="49"/>
      <c r="N9" s="72" t="s">
        <v>40</v>
      </c>
      <c r="O9" s="72"/>
      <c r="P9" s="72"/>
      <c r="Q9" s="35">
        <f>SUM(P4:P8)</f>
        <v>0</v>
      </c>
      <c r="R9" s="49"/>
      <c r="S9" s="41"/>
    </row>
    <row r="10" spans="2:19" ht="26.25">
      <c r="B10" s="47" t="s">
        <v>24</v>
      </c>
      <c r="C10" s="48" t="s">
        <v>51</v>
      </c>
      <c r="D10" s="45">
        <f>COUNTIF('check-grade'!D10,"a")*3+COUNTIF('check-grade'!D10,"b+")*3+COUNTIF('check-grade'!D10,"b")*3+COUNTIF('check-grade'!D10,"c+")*3+COUNTIF('check-grade'!D10,"c")*3+COUNTIF('check-grade'!D10,"d+")*3+COUNTIF('check-grade'!D10,"d")*3</f>
        <v>0</v>
      </c>
      <c r="E10" s="49"/>
      <c r="F10" s="47" t="s">
        <v>70</v>
      </c>
      <c r="G10" s="48" t="s">
        <v>65</v>
      </c>
      <c r="H10" s="45">
        <f>COUNTIF('check-grade'!H10,"a")*3+COUNTIF('check-grade'!H10,"b+")*3+COUNTIF('check-grade'!H10,"b")*3+COUNTIF('check-grade'!H10,"c+")*3+COUNTIF('check-grade'!H10,"c")*3+COUNTIF('check-grade'!H10,"d+")*3+COUNTIF('check-grade'!H10,"d")*3</f>
        <v>0</v>
      </c>
      <c r="I10" s="49"/>
      <c r="J10" s="47" t="s">
        <v>35</v>
      </c>
      <c r="K10" s="48" t="s">
        <v>82</v>
      </c>
      <c r="L10" s="45">
        <f>COUNTIF('check-grade'!L10,"a")*3+COUNTIF('check-grade'!L10,"b+")*3+COUNTIF('check-grade'!L10,"b")*3+COUNTIF('check-grade'!L10,"c+")*3+COUNTIF('check-grade'!L10,"c")*3+COUNTIF('check-grade'!L10,"d+")*3+COUNTIF('check-grade'!L10,"d")*3</f>
        <v>0</v>
      </c>
      <c r="M10" s="49"/>
      <c r="N10" s="72" t="s">
        <v>0</v>
      </c>
      <c r="O10" s="72"/>
      <c r="P10" s="45" t="s">
        <v>1</v>
      </c>
      <c r="Q10" s="49"/>
      <c r="R10" s="41"/>
      <c r="S10" s="41"/>
    </row>
    <row r="11" spans="2:19" ht="26.25" customHeight="1">
      <c r="B11" s="47" t="s">
        <v>28</v>
      </c>
      <c r="C11" s="48" t="s">
        <v>52</v>
      </c>
      <c r="D11" s="45">
        <f>COUNTIF('check-grade'!D11,"a")*3+COUNTIF('check-grade'!D11,"b+")*3+COUNTIF('check-grade'!D11,"b")*3+COUNTIF('check-grade'!D11,"c+")*3+COUNTIF('check-grade'!D11,"c")*3+COUNTIF('check-grade'!D11,"d+")*3+COUNTIF('check-grade'!D11,"d")*3</f>
        <v>0</v>
      </c>
      <c r="E11" s="49"/>
      <c r="F11" s="47" t="s">
        <v>18</v>
      </c>
      <c r="G11" s="48" t="s">
        <v>66</v>
      </c>
      <c r="H11" s="45">
        <f>COUNTIF('check-grade'!H11,"a")*3+COUNTIF('check-grade'!H11,"b+")*3+COUNTIF('check-grade'!H11,"b")*3+COUNTIF('check-grade'!H11,"c+")*3+COUNTIF('check-grade'!H11,"c")*3+COUNTIF('check-grade'!H11,"d+")*3+COUNTIF('check-grade'!H11,"d")*3</f>
        <v>0</v>
      </c>
      <c r="I11" s="49"/>
      <c r="J11" s="47" t="s">
        <v>19</v>
      </c>
      <c r="K11" s="48" t="s">
        <v>83</v>
      </c>
      <c r="L11" s="45">
        <f>COUNTIF('check-grade'!L11,"a")*3+COUNTIF('check-grade'!L11,"b+")*3+COUNTIF('check-grade'!L11,"b")*3+COUNTIF('check-grade'!L11,"c+")*3+COUNTIF('check-grade'!L11,"c")*3+COUNTIF('check-grade'!L11,"d+")*3+COUNTIF('check-grade'!L11,"d")*3</f>
        <v>0</v>
      </c>
      <c r="M11" s="49"/>
      <c r="N11" s="36" t="s">
        <v>94</v>
      </c>
      <c r="O11" s="44"/>
      <c r="P11" s="45">
        <f>COUNTIF('check-grade'!P11,"a")*3+COUNTIF('check-grade'!P11,"b+")*3+COUNTIF('check-grade'!P11,"b")*3+COUNTIF('check-grade'!P11,"c+")*3+COUNTIF('check-grade'!P11,"c")*3+COUNTIF('check-grade'!P11,"d+")*3+COUNTIF('check-grade'!P11,"d")*3</f>
        <v>0</v>
      </c>
      <c r="Q11" s="49"/>
      <c r="R11" s="41"/>
      <c r="S11" s="41"/>
    </row>
    <row r="12" spans="2:19" ht="26.25">
      <c r="B12" s="47" t="s">
        <v>30</v>
      </c>
      <c r="C12" s="48" t="s">
        <v>53</v>
      </c>
      <c r="D12" s="45">
        <f>COUNTIF('check-grade'!D12,"a")*3+COUNTIF('check-grade'!D12,"b+")*3+COUNTIF('check-grade'!D12,"b")*3+COUNTIF('check-grade'!D12,"c+")*3+COUNTIF('check-grade'!D12,"c")*3+COUNTIF('check-grade'!D12,"d+")*3+COUNTIF('check-grade'!D12,"d")*3</f>
        <v>0</v>
      </c>
      <c r="E12" s="49"/>
      <c r="F12" s="47" t="s">
        <v>21</v>
      </c>
      <c r="G12" s="48" t="s">
        <v>67</v>
      </c>
      <c r="H12" s="45">
        <f>COUNTIF('check-grade'!H12,"a")*3+COUNTIF('check-grade'!H12,"b+")*3+COUNTIF('check-grade'!H12,"b")*3+COUNTIF('check-grade'!H12,"c+")*3+COUNTIF('check-grade'!H12,"c")*3+COUNTIF('check-grade'!H12,"d+")*3+COUNTIF('check-grade'!H12,"d")*3</f>
        <v>0</v>
      </c>
      <c r="I12" s="49"/>
      <c r="J12" s="47" t="s">
        <v>22</v>
      </c>
      <c r="K12" s="48" t="s">
        <v>84</v>
      </c>
      <c r="L12" s="45">
        <f>COUNTIF('check-grade'!L12,"a")*3+COUNTIF('check-grade'!L12,"b+")*3+COUNTIF('check-grade'!L12,"b")*3+COUNTIF('check-grade'!L12,"c+")*3+COUNTIF('check-grade'!L12,"c")*3+COUNTIF('check-grade'!L12,"d+")*3+COUNTIF('check-grade'!L12,"d")*3</f>
        <v>0</v>
      </c>
      <c r="M12" s="49"/>
      <c r="N12" s="36" t="s">
        <v>43</v>
      </c>
      <c r="O12" s="44"/>
      <c r="P12" s="45">
        <f>COUNTIF('check-grade'!P12,"a")*3+COUNTIF('check-grade'!P12,"b+")*3+COUNTIF('check-grade'!P12,"b")*3+COUNTIF('check-grade'!P12,"c+")*3+COUNTIF('check-grade'!P12,"c")*3+COUNTIF('check-grade'!P12,"d+")*3+COUNTIF('check-grade'!P12,"d")*3</f>
        <v>0</v>
      </c>
      <c r="Q12" s="55">
        <f>SUM(P11:P12)</f>
        <v>0</v>
      </c>
      <c r="R12" s="41"/>
      <c r="S12" s="41"/>
    </row>
    <row r="13" spans="2:19" ht="26.25">
      <c r="B13" s="47" t="s">
        <v>54</v>
      </c>
      <c r="C13" s="48" t="s">
        <v>55</v>
      </c>
      <c r="D13" s="45">
        <f>COUNTIF('check-grade'!D13,"a")*3+COUNTIF('check-grade'!D13,"b+")*3+COUNTIF('check-grade'!D13,"b")*3+COUNTIF('check-grade'!D13,"c+")*3+COUNTIF('check-grade'!D13,"c")*3+COUNTIF('check-grade'!D13,"d+")*3+COUNTIF('check-grade'!D13,"d")*3</f>
        <v>0</v>
      </c>
      <c r="E13" s="49"/>
      <c r="F13" s="47" t="s">
        <v>71</v>
      </c>
      <c r="G13" s="48" t="s">
        <v>72</v>
      </c>
      <c r="H13" s="45">
        <f>COUNTIF('check-grade'!H13,"a")*3+COUNTIF('check-grade'!H13,"b+")*3+COUNTIF('check-grade'!H13,"b")*3+COUNTIF('check-grade'!H13,"c+")*3+COUNTIF('check-grade'!H13,"c")*3+COUNTIF('check-grade'!H13,"d+")*3+COUNTIF('check-grade'!H13,"d")*3</f>
        <v>0</v>
      </c>
      <c r="I13" s="49"/>
      <c r="J13" s="47" t="s">
        <v>26</v>
      </c>
      <c r="K13" s="48" t="s">
        <v>85</v>
      </c>
      <c r="L13" s="45">
        <f>COUNTIF('check-grade'!L13,"a")*3+COUNTIF('check-grade'!L13,"b+")*3+COUNTIF('check-grade'!L13,"b")*3+COUNTIF('check-grade'!L13,"c+")*3+COUNTIF('check-grade'!L13,"c")*3+COUNTIF('check-grade'!L13,"d+")*3+COUNTIF('check-grade'!L13,"d")*3</f>
        <v>0</v>
      </c>
      <c r="M13" s="49"/>
      <c r="N13" s="50" t="s">
        <v>41</v>
      </c>
      <c r="O13" s="51" t="s">
        <v>95</v>
      </c>
      <c r="P13" s="45"/>
      <c r="Q13" s="55"/>
      <c r="R13" s="41"/>
      <c r="S13" s="41"/>
    </row>
    <row r="14" spans="2:19" ht="26.25">
      <c r="B14" s="47" t="s">
        <v>36</v>
      </c>
      <c r="C14" s="48" t="s">
        <v>56</v>
      </c>
      <c r="D14" s="45">
        <f>COUNTIF('check-grade'!D14,"a")*3+COUNTIF('check-grade'!D14,"b+")*3+COUNTIF('check-grade'!D14,"b")*3+COUNTIF('check-grade'!D14,"c+")*3+COUNTIF('check-grade'!D14,"c")*3+COUNTIF('check-grade'!D14,"d+")*3+COUNTIF('check-grade'!D14,"d")*3</f>
        <v>0</v>
      </c>
      <c r="E14" s="49"/>
      <c r="F14" s="47" t="s">
        <v>25</v>
      </c>
      <c r="G14" s="48" t="s">
        <v>73</v>
      </c>
      <c r="H14" s="45">
        <f>COUNTIF('check-grade'!H14,"a")*3+COUNTIF('check-grade'!H14,"b+")*3+COUNTIF('check-grade'!H14,"b")*3+COUNTIF('check-grade'!H14,"c+")*3+COUNTIF('check-grade'!H14,"c")*3+COUNTIF('check-grade'!H14,"d+")*3+COUNTIF('check-grade'!H14,"d")*3</f>
        <v>0</v>
      </c>
      <c r="I14" s="49"/>
      <c r="J14" s="47" t="s">
        <v>42</v>
      </c>
      <c r="K14" s="48" t="s">
        <v>86</v>
      </c>
      <c r="L14" s="45">
        <f>COUNTIF('check-grade'!L14,"a")*3+COUNTIF('check-grade'!L14,"b+")*3+COUNTIF('check-grade'!L14,"b")*3+COUNTIF('check-grade'!L14,"c+")*3+COUNTIF('check-grade'!L14,"c")*3+COUNTIF('check-grade'!L14,"d+")*3+COUNTIF('check-grade'!L14,"d")*3</f>
        <v>0</v>
      </c>
      <c r="M14" s="49"/>
      <c r="N14" s="72" t="s">
        <v>27</v>
      </c>
      <c r="O14" s="72"/>
      <c r="P14" s="72"/>
      <c r="Q14" s="56"/>
      <c r="R14" s="41"/>
      <c r="S14" s="41"/>
    </row>
    <row r="15" spans="2:19" ht="26.25">
      <c r="B15" s="47" t="s">
        <v>37</v>
      </c>
      <c r="C15" s="48" t="s">
        <v>57</v>
      </c>
      <c r="D15" s="45"/>
      <c r="E15" s="49"/>
      <c r="F15" s="47" t="s">
        <v>31</v>
      </c>
      <c r="G15" s="48" t="s">
        <v>74</v>
      </c>
      <c r="H15" s="45">
        <f>COUNTIF('check-grade'!H15,"a")*3+COUNTIF('check-grade'!H15,"b+")*3+COUNTIF('check-grade'!H15,"b")*3+COUNTIF('check-grade'!H15,"c+")*3+COUNTIF('check-grade'!H15,"c")*3+COUNTIF('check-grade'!H15,"d+")*3+COUNTIF('check-grade'!H15,"d")*3</f>
        <v>0</v>
      </c>
      <c r="I15" s="49"/>
      <c r="J15" s="47" t="s">
        <v>87</v>
      </c>
      <c r="K15" s="48" t="s">
        <v>88</v>
      </c>
      <c r="L15" s="45">
        <f>COUNTIF('check-grade'!L15,"a")*3+COUNTIF('check-grade'!L15,"b+")*3+COUNTIF('check-grade'!L15,"b")*3+COUNTIF('check-grade'!L15,"c+")*3+COUNTIF('check-grade'!L15,"c")*3+COUNTIF('check-grade'!L15,"d+")*3+COUNTIF('check-grade'!L15,"d")*3</f>
        <v>0</v>
      </c>
      <c r="M15" s="49"/>
      <c r="N15" s="72" t="s">
        <v>0</v>
      </c>
      <c r="O15" s="72"/>
      <c r="P15" s="45" t="s">
        <v>1</v>
      </c>
      <c r="Q15" s="57"/>
      <c r="R15" s="41"/>
      <c r="S15" s="41"/>
    </row>
    <row r="16" spans="2:19" ht="26.25">
      <c r="B16" s="52"/>
      <c r="C16" s="41"/>
      <c r="D16" s="46">
        <f>SUM(D4:D15)</f>
        <v>0</v>
      </c>
      <c r="E16" s="46"/>
      <c r="F16" s="47" t="s">
        <v>34</v>
      </c>
      <c r="G16" s="48" t="s">
        <v>75</v>
      </c>
      <c r="H16" s="45">
        <f>COUNTIF('check-grade'!H16,"a")*3+COUNTIF('check-grade'!H16,"b+")*3+COUNTIF('check-grade'!H16,"b")*3+COUNTIF('check-grade'!H16,"c+")*3+COUNTIF('check-grade'!H16,"c")*3+COUNTIF('check-grade'!H16,"d+")*3+COUNTIF('check-grade'!H16,"d")*3</f>
        <v>0</v>
      </c>
      <c r="I16" s="49"/>
      <c r="J16" s="47"/>
      <c r="K16" s="48"/>
      <c r="L16" s="45">
        <f>SUM(L4:L15)</f>
        <v>0</v>
      </c>
      <c r="M16" s="45"/>
      <c r="N16" s="42"/>
      <c r="O16" s="42"/>
      <c r="P16" s="45">
        <f>COUNTIF('check-grade'!P16,"a")*3+COUNTIF('check-grade'!P16,"b+")*3+COUNTIF('check-grade'!P16,"b")*3+COUNTIF('check-grade'!P16,"c+")*3+COUNTIF('check-grade'!P16,"c")*3+COUNTIF('check-grade'!P16,"d+")*3+COUNTIF('check-grade'!P16,"d")*3</f>
        <v>0</v>
      </c>
      <c r="Q16" s="55"/>
      <c r="R16" s="41"/>
      <c r="S16" s="41"/>
    </row>
    <row r="17" spans="2:19" ht="26.25">
      <c r="B17" s="52"/>
      <c r="C17" s="41"/>
      <c r="D17" s="41"/>
      <c r="H17" s="46">
        <f>SUM(H4:H16)</f>
        <v>0</v>
      </c>
      <c r="P17" s="45">
        <f>COUNTIF('check-grade'!P17,"a")*3+COUNTIF('check-grade'!P17,"b+")*3+COUNTIF('check-grade'!P17,"b")*3+COUNTIF('check-grade'!P17,"c+")*3+COUNTIF('check-grade'!P17,"c")*3+COUNTIF('check-grade'!P17,"d+")*3+COUNTIF('check-grade'!P17,"d")*3</f>
        <v>0</v>
      </c>
      <c r="Q17" s="55">
        <f>SUM(P16:P18)</f>
        <v>0</v>
      </c>
      <c r="R17" s="41"/>
      <c r="S17" s="41"/>
    </row>
    <row r="18" spans="2:16" ht="26.25">
      <c r="B18" s="52"/>
      <c r="F18" s="46"/>
      <c r="G18" s="46"/>
      <c r="H18" s="70"/>
      <c r="I18" s="71"/>
      <c r="N18" s="72" t="s">
        <v>115</v>
      </c>
      <c r="O18" s="72"/>
      <c r="P18" s="72"/>
    </row>
    <row r="19" spans="2:16" ht="26.25">
      <c r="B19" s="52"/>
      <c r="F19" s="46"/>
      <c r="G19" s="46"/>
      <c r="H19" s="70"/>
      <c r="I19" s="71"/>
      <c r="K19" s="45"/>
      <c r="L19" s="45"/>
      <c r="N19" s="45" t="s">
        <v>0</v>
      </c>
      <c r="O19" s="45"/>
      <c r="P19" s="45" t="s">
        <v>1</v>
      </c>
    </row>
    <row r="20" spans="2:16" ht="26.25">
      <c r="B20" s="41"/>
      <c r="F20" s="46"/>
      <c r="G20" s="46"/>
      <c r="J20" s="53">
        <f>D16+H17+L16+Q9+Q12+Q17+P20</f>
        <v>0</v>
      </c>
      <c r="K20" s="45"/>
      <c r="M20" s="41"/>
      <c r="N20" s="36"/>
      <c r="O20" s="44"/>
      <c r="P20" s="45">
        <f>COUNTIF('check-grade'!P20,"a")*3+COUNTIF('check-grade'!P20,"b+")*3+COUNTIF('check-grade'!P20,"b")*3+COUNTIF('check-grade'!P20,"c+")*3+COUNTIF('check-grade'!P20,"c")*3+COUNTIF('check-grade'!P20,"d+")*3+COUNTIF('check-grade'!P20,"d")*3</f>
        <v>0</v>
      </c>
    </row>
    <row r="21" spans="2:11" ht="26.25">
      <c r="B21" s="41"/>
      <c r="C21" s="41"/>
      <c r="D21" s="41"/>
      <c r="F21" s="46"/>
      <c r="G21" s="46"/>
      <c r="K21" s="45"/>
    </row>
    <row r="22" spans="2:4" ht="26.25">
      <c r="B22" s="41"/>
      <c r="C22" s="41"/>
      <c r="D22" s="41"/>
    </row>
    <row r="35" ht="26.25">
      <c r="D35" s="41"/>
    </row>
    <row r="36" ht="26.25">
      <c r="D36" s="41"/>
    </row>
    <row r="37" ht="26.25">
      <c r="D37" s="41"/>
    </row>
    <row r="38" ht="26.25">
      <c r="D38" s="41"/>
    </row>
    <row r="39" ht="26.25">
      <c r="D39" s="41"/>
    </row>
    <row r="40" spans="2:4" ht="26.25">
      <c r="B40" s="41"/>
      <c r="C40" s="41"/>
      <c r="D40" s="41"/>
    </row>
    <row r="41" spans="2:4" ht="26.25">
      <c r="B41" s="41"/>
      <c r="C41" s="41"/>
      <c r="D41" s="41"/>
    </row>
    <row r="42" spans="2:3" ht="26.25">
      <c r="B42" s="41"/>
      <c r="C42" s="41"/>
    </row>
    <row r="43" spans="2:3" ht="26.25">
      <c r="B43" s="41"/>
      <c r="C43" s="41"/>
    </row>
    <row r="44" spans="2:3" ht="26.25">
      <c r="B44" s="41"/>
      <c r="C44" s="41"/>
    </row>
    <row r="45" spans="2:3" ht="26.25">
      <c r="B45" s="41"/>
      <c r="C45" s="41"/>
    </row>
    <row r="46" spans="2:3" ht="26.25">
      <c r="B46" s="41"/>
      <c r="C46" s="41"/>
    </row>
  </sheetData>
  <sheetProtection/>
  <mergeCells count="13">
    <mergeCell ref="B1:D2"/>
    <mergeCell ref="B3:C3"/>
    <mergeCell ref="F3:G3"/>
    <mergeCell ref="H18:H19"/>
    <mergeCell ref="J3:K3"/>
    <mergeCell ref="J1:P2"/>
    <mergeCell ref="N10:O10"/>
    <mergeCell ref="F1:H2"/>
    <mergeCell ref="I18:I19"/>
    <mergeCell ref="N15:O15"/>
    <mergeCell ref="N9:P9"/>
    <mergeCell ref="N14:P14"/>
    <mergeCell ref="N18:P18"/>
  </mergeCells>
  <conditionalFormatting sqref="M16">
    <cfRule type="cellIs" priority="1" dxfId="4" operator="equal" stopIfTrue="1">
      <formula>0</formula>
    </cfRule>
  </conditionalFormatting>
  <conditionalFormatting sqref="L4:L15 H4:H16 D4:D15 P4:P8 P11:P12 P16:P17 P20">
    <cfRule type="cellIs" priority="2" dxfId="2" operator="equal" stopIfTrue="1">
      <formula>"F"</formula>
    </cfRule>
    <cfRule type="cellIs" priority="3" dxfId="1" operator="equal" stopIfTrue="1">
      <formula>"I"</formula>
    </cfRule>
    <cfRule type="cellIs" priority="4" dxfId="4" operator="equal" stopIfTrue="1">
      <formula>0</formula>
    </cfRule>
  </conditionalFormatting>
  <conditionalFormatting sqref="P13">
    <cfRule type="cellIs" priority="5" dxfId="4" operator="equal" stopIfTrue="1">
      <formula>0</formula>
    </cfRule>
    <cfRule type="cellIs" priority="6" dxfId="1" operator="equal" stopIfTrue="1">
      <formula>"S"</formula>
    </cfRule>
  </conditionalFormatting>
  <conditionalFormatting sqref="L16">
    <cfRule type="cellIs" priority="7" dxfId="2" operator="equal" stopIfTrue="1">
      <formula>"P"</formula>
    </cfRule>
    <cfRule type="cellIs" priority="8" dxfId="1" operator="equal" stopIfTrue="1">
      <formula>"G"</formula>
    </cfRule>
    <cfRule type="cellIs" priority="9" dxfId="0" operator="equal" stopIfTrue="1">
      <formula>"F"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Ramkhamhaeng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Computer</dc:creator>
  <cp:keywords/>
  <dc:description/>
  <cp:lastModifiedBy>Windows User</cp:lastModifiedBy>
  <cp:lastPrinted>2006-12-31T18:51:40Z</cp:lastPrinted>
  <dcterms:created xsi:type="dcterms:W3CDTF">2008-10-13T09:50:48Z</dcterms:created>
  <dcterms:modified xsi:type="dcterms:W3CDTF">2019-01-18T17:18:16Z</dcterms:modified>
  <cp:category/>
  <cp:version/>
  <cp:contentType/>
  <cp:contentStatus/>
</cp:coreProperties>
</file>